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090" windowHeight="546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<sst xmlns:r="http://schemas.openxmlformats.org/officeDocument/2006/relationships" xmlns="http://schemas.openxmlformats.org/spreadsheetml/2006/main" count="33" uniqueCount="33">
  <si>
    <t>所得の速算表（給与等の場合）</t>
    <rPh sb="0" eb="2">
      <t>しょとく</t>
    </rPh>
    <rPh sb="3" eb="5">
      <t>そくさん</t>
    </rPh>
    <rPh sb="5" eb="6">
      <t>ひょう</t>
    </rPh>
    <rPh sb="7" eb="9">
      <t>きゅうよ</t>
    </rPh>
    <rPh sb="9" eb="10">
      <t>とう</t>
    </rPh>
    <rPh sb="11" eb="13">
      <t>ばあい</t>
    </rPh>
    <phoneticPr fontId="1" type="Hiragana"/>
  </si>
  <si>
    <t>円</t>
    <rPh sb="0" eb="1">
      <t>えん</t>
    </rPh>
    <phoneticPr fontId="1" type="Hiragana"/>
  </si>
  <si>
    <t>給与所得の速算表</t>
    <rPh sb="0" eb="2">
      <t>きゅうよ</t>
    </rPh>
    <rPh sb="2" eb="4">
      <t>しょとく</t>
    </rPh>
    <rPh sb="5" eb="7">
      <t>そくさん</t>
    </rPh>
    <rPh sb="7" eb="8">
      <t>ひょう</t>
    </rPh>
    <phoneticPr fontId="1" type="Hiragana"/>
  </si>
  <si>
    <t>◎ 【給与収入の金額①】給与収入の金額を入力してください。</t>
    <rPh sb="3" eb="5">
      <t>きゅうよ</t>
    </rPh>
    <rPh sb="5" eb="7">
      <t>しゅうにゅう</t>
    </rPh>
    <rPh sb="8" eb="10">
      <t>きんがく</t>
    </rPh>
    <rPh sb="12" eb="14">
      <t>きゅうよ</t>
    </rPh>
    <rPh sb="14" eb="16">
      <t>しゅうにゅう</t>
    </rPh>
    <rPh sb="17" eb="19">
      <t>きんがく</t>
    </rPh>
    <rPh sb="20" eb="22">
      <t>にゅうりょく</t>
    </rPh>
    <phoneticPr fontId="1" type="Hiragana"/>
  </si>
  <si>
    <t>給与等の収入金額の合計額</t>
    <rPh sb="0" eb="2">
      <t>きゅうよ</t>
    </rPh>
    <rPh sb="2" eb="3">
      <t>とう</t>
    </rPh>
    <rPh sb="4" eb="6">
      <t>しゅうにゅう</t>
    </rPh>
    <rPh sb="6" eb="8">
      <t>きんがく</t>
    </rPh>
    <rPh sb="9" eb="11">
      <t>ごうけい</t>
    </rPh>
    <rPh sb="11" eb="12">
      <t>がく</t>
    </rPh>
    <phoneticPr fontId="1" type="Hiragana"/>
  </si>
  <si>
    <t>給与収入の金額①</t>
    <rPh sb="0" eb="2">
      <t>きゅうよ</t>
    </rPh>
    <rPh sb="2" eb="4">
      <t>しゅうにゅう</t>
    </rPh>
    <rPh sb="5" eb="7">
      <t>きんがく</t>
    </rPh>
    <phoneticPr fontId="1" type="Hiragana"/>
  </si>
  <si>
    <t>「Ａ×4×60％」</t>
  </si>
  <si>
    <t>.</t>
  </si>
  <si>
    <t>給与所得の金額（自動計算されます）</t>
    <rPh sb="0" eb="2">
      <t>きゅうよ</t>
    </rPh>
    <rPh sb="2" eb="4">
      <t>しょとく</t>
    </rPh>
    <rPh sb="5" eb="7">
      <t>きんがく</t>
    </rPh>
    <rPh sb="8" eb="10">
      <t>じどう</t>
    </rPh>
    <rPh sb="10" eb="12">
      <t>けいさん</t>
    </rPh>
    <phoneticPr fontId="1" type="Hiragana"/>
  </si>
  <si>
    <t>「Ａ×４×80%－440,000円」</t>
    <rPh sb="16" eb="17">
      <t>えん</t>
    </rPh>
    <phoneticPr fontId="1" type="Hiragana"/>
  </si>
  <si>
    <t>551,000円 ～ 1,618,999円</t>
    <rPh sb="7" eb="8">
      <t>えん</t>
    </rPh>
    <rPh sb="20" eb="21">
      <t>えん</t>
    </rPh>
    <phoneticPr fontId="1" type="Hiragana"/>
  </si>
  <si>
    <t>給与所得の金額</t>
    <rPh sb="0" eb="2">
      <t>きゅうよ</t>
    </rPh>
    <rPh sb="2" eb="4">
      <t>しょとく</t>
    </rPh>
    <rPh sb="5" eb="7">
      <t>きんがく</t>
    </rPh>
    <phoneticPr fontId="1" type="Hiragana"/>
  </si>
  <si>
    <t>550,999円まで</t>
    <rPh sb="7" eb="8">
      <t>えん</t>
    </rPh>
    <phoneticPr fontId="1" type="Hiragana"/>
  </si>
  <si>
    <t>0円</t>
    <rPh sb="1" eb="2">
      <t>えん</t>
    </rPh>
    <phoneticPr fontId="1" type="Hiragana"/>
  </si>
  <si>
    <t>1,622,000円 ～ 1,623,999円</t>
    <rPh sb="9" eb="10">
      <t>えん</t>
    </rPh>
    <rPh sb="22" eb="23">
      <t>えん</t>
    </rPh>
    <phoneticPr fontId="1" type="Hiragana"/>
  </si>
  <si>
    <t>3,600,000円 ～ 6,599,999円</t>
    <rPh sb="9" eb="10">
      <t>えん</t>
    </rPh>
    <rPh sb="22" eb="23">
      <t>えん</t>
    </rPh>
    <phoneticPr fontId="1" type="Hiragana"/>
  </si>
  <si>
    <t>1,072,000円</t>
    <rPh sb="9" eb="10">
      <t>えん</t>
    </rPh>
    <phoneticPr fontId="1" type="Hiragana"/>
  </si>
  <si>
    <t>給与等の収入金額の合計額から
550,000円を引いた金額</t>
    <rPh sb="0" eb="2">
      <t>きゅうよ</t>
    </rPh>
    <rPh sb="2" eb="3">
      <t>など</t>
    </rPh>
    <rPh sb="4" eb="6">
      <t>しゅうにゅう</t>
    </rPh>
    <rPh sb="6" eb="8">
      <t>きんがく</t>
    </rPh>
    <rPh sb="9" eb="11">
      <t>ごうけい</t>
    </rPh>
    <rPh sb="11" eb="12">
      <t>がく</t>
    </rPh>
    <rPh sb="22" eb="23">
      <t>えん</t>
    </rPh>
    <rPh sb="24" eb="25">
      <t>ひ</t>
    </rPh>
    <rPh sb="27" eb="29">
      <t>きんがく</t>
    </rPh>
    <phoneticPr fontId="1" type="Hiragana"/>
  </si>
  <si>
    <t>1,069,000円</t>
    <rPh sb="9" eb="10">
      <t>えん</t>
    </rPh>
    <phoneticPr fontId="1" type="Hiragana"/>
  </si>
  <si>
    <t>8,500,000円以上</t>
    <rPh sb="9" eb="10">
      <t>えん</t>
    </rPh>
    <rPh sb="10" eb="12">
      <t>いじょう</t>
    </rPh>
    <phoneticPr fontId="1" type="Hiragana"/>
  </si>
  <si>
    <t>1,619,000円 ～ 1,619,999円</t>
    <rPh sb="9" eb="10">
      <t>えん</t>
    </rPh>
    <rPh sb="22" eb="23">
      <t>えん</t>
    </rPh>
    <phoneticPr fontId="1" type="Hiragana"/>
  </si>
  <si>
    <t>1,070,000円</t>
    <rPh sb="1" eb="10">
      <t>070000えん</t>
    </rPh>
    <phoneticPr fontId="1" type="Hiragana"/>
  </si>
  <si>
    <t>1,620,000円 ～ 1,621,999円</t>
    <rPh sb="9" eb="10">
      <t>えん</t>
    </rPh>
    <rPh sb="22" eb="23">
      <t>えん</t>
    </rPh>
    <phoneticPr fontId="1" type="Hiragana"/>
  </si>
  <si>
    <t>1,624,000円 ～ 1,627,999円</t>
    <rPh sb="9" eb="10">
      <t>えん</t>
    </rPh>
    <rPh sb="22" eb="23">
      <t>えん</t>
    </rPh>
    <phoneticPr fontId="1" type="Hiragana"/>
  </si>
  <si>
    <t>1,628,000円 ～ 1,799,999円</t>
    <rPh sb="9" eb="10">
      <t>えん</t>
    </rPh>
    <rPh sb="14" eb="23">
      <t>799999えん</t>
    </rPh>
    <phoneticPr fontId="1" type="Hiragana"/>
  </si>
  <si>
    <t>1,800,000円 ～ 3,599,999円</t>
    <rPh sb="9" eb="10">
      <t>えん</t>
    </rPh>
    <rPh sb="14" eb="23">
      <t>599999えん</t>
    </rPh>
    <phoneticPr fontId="1" type="Hiragana"/>
  </si>
  <si>
    <t>1,074,000円</t>
    <rPh sb="9" eb="10">
      <t>えん</t>
    </rPh>
    <phoneticPr fontId="1" type="Hiragana"/>
  </si>
  <si>
    <t>「Ａ×4×70％－80,000円」</t>
    <rPh sb="15" eb="16">
      <t>えん</t>
    </rPh>
    <phoneticPr fontId="1" type="Hiragana"/>
  </si>
  <si>
    <t/>
  </si>
  <si>
    <t>給与等の収入金額
を「４」で割って千円
未満の端数を切り捨て
(算出金額：Ａ）</t>
    <rPh sb="0" eb="2">
      <t>きゅうよ</t>
    </rPh>
    <rPh sb="2" eb="3">
      <t>とう</t>
    </rPh>
    <rPh sb="4" eb="6">
      <t>しゅうにゅう</t>
    </rPh>
    <rPh sb="6" eb="8">
      <t>きんがく</t>
    </rPh>
    <rPh sb="14" eb="15">
      <t>わ</t>
    </rPh>
    <rPh sb="17" eb="19">
      <t>せんえん</t>
    </rPh>
    <rPh sb="20" eb="22">
      <t>みまん</t>
    </rPh>
    <rPh sb="23" eb="25">
      <t>はすう</t>
    </rPh>
    <rPh sb="26" eb="27">
      <t>き</t>
    </rPh>
    <rPh sb="28" eb="29">
      <t>す</t>
    </rPh>
    <rPh sb="32" eb="34">
      <t>さんしゅつ</t>
    </rPh>
    <rPh sb="34" eb="36">
      <t>きんがく</t>
    </rPh>
    <phoneticPr fontId="1" type="Hiragana"/>
  </si>
  <si>
    <t>収入金額×90%－1,100,000円</t>
    <rPh sb="0" eb="2">
      <t>しゅうにゅう</t>
    </rPh>
    <rPh sb="2" eb="4">
      <t>きんがく</t>
    </rPh>
    <rPh sb="18" eb="19">
      <t>えん</t>
    </rPh>
    <phoneticPr fontId="1" type="Hiragana"/>
  </si>
  <si>
    <t>6,600,000円 ～ 8,499,999円</t>
    <rPh sb="9" eb="10">
      <t>えん</t>
    </rPh>
    <rPh sb="22" eb="23">
      <t>えん</t>
    </rPh>
    <phoneticPr fontId="1" type="Hiragana"/>
  </si>
  <si>
    <t>収入金額－1,950,000円</t>
    <rPh sb="0" eb="2">
      <t>しゅうにゅう</t>
    </rPh>
    <rPh sb="2" eb="4">
      <t>きんがく</t>
    </rPh>
    <rPh sb="14" eb="15">
      <t>えん</t>
    </rPh>
    <phoneticPr fontId="1" type="Hiragana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</si>
</sst>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 "/>
  </numFmts>
  <fonts count="8">
    <font>
      <sz val="11"/>
      <color theme="1"/>
      <name val="ＭＳ Ｐゴシック"/>
    </font>
    <font>
      <sz val="6"/>
      <color auto="1"/>
      <name val="ＭＳ Ｐゴシック"/>
    </font>
    <font>
      <b/>
      <sz val="16"/>
      <color theme="1"/>
      <name val="ＭＳ Ｐゴシック"/>
    </font>
    <font>
      <sz val="12"/>
      <color theme="1"/>
      <name val="ＭＳ Ｐゴシック"/>
    </font>
    <font>
      <b/>
      <sz val="11"/>
      <color theme="1"/>
      <name val="ＭＳ Ｐゴシック"/>
    </font>
    <font>
      <b/>
      <sz val="14"/>
      <color theme="1"/>
      <name val="ＭＳ Ｐゴシック"/>
    </font>
    <font>
      <sz val="14"/>
      <color theme="1"/>
      <name val="ＭＳ Ｐゴシック"/>
    </font>
    <font>
      <b/>
      <sz val="10"/>
      <color theme="1"/>
      <name val="ＭＳ Ｐゴシック"/>
    </font>
  </fonts>
  <fills count="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A6A6"/>
        <bgColor indexed="64"/>
      </patternFill>
    </fill>
  </fills>
  <borders count="28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176" fontId="2" fillId="0" borderId="2" xfId="0" applyNumberFormat="1" applyFont="1" applyBorder="1" applyAlignment="1" applyProtection="1">
      <alignment horizontal="right" vertical="center"/>
      <protection locked="0"/>
    </xf>
    <xf numFmtId="176" fontId="2" fillId="0" borderId="3" xfId="0" applyNumberFormat="1" applyFont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>
      <alignment vertical="center"/>
    </xf>
    <xf numFmtId="176" fontId="2" fillId="0" borderId="8" xfId="0" applyNumberFormat="1" applyFont="1" applyBorder="1" applyAlignment="1" applyProtection="1">
      <alignment horizontal="right" vertical="center"/>
      <protection locked="0"/>
    </xf>
    <xf numFmtId="176" fontId="2" fillId="0" borderId="9" xfId="0" applyNumberFormat="1" applyFont="1" applyBorder="1" applyAlignment="1" applyProtection="1">
      <alignment horizontal="right" vertical="center"/>
      <protection locked="0"/>
    </xf>
    <xf numFmtId="0" fontId="4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2" fillId="0" borderId="14" xfId="0" applyNumberFormat="1" applyFont="1" applyBorder="1" applyAlignment="1" applyProtection="1">
      <alignment horizontal="right" vertical="center"/>
      <protection locked="0"/>
    </xf>
    <xf numFmtId="176" fontId="2" fillId="0" borderId="15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4" fillId="2" borderId="20" xfId="0" applyFont="1" applyFill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176" fontId="2" fillId="3" borderId="2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../media/image1.png" Id="rId1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142875</xdr:colOff>
      <xdr:row>21</xdr:row>
      <xdr:rowOff>132080</xdr:rowOff>
    </xdr:from>
    <xdr:to xmlns:xdr="http://schemas.openxmlformats.org/drawingml/2006/spreadsheetDrawing">
      <xdr:col>7</xdr:col>
      <xdr:colOff>1038225</xdr:colOff>
      <xdr:row>35</xdr:row>
      <xdr:rowOff>153670</xdr:rowOff>
    </xdr:to>
    <xdr:pic macro=""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5780405"/>
          <a:ext cx="6543675" cy="37553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2</xdr:col>
      <xdr:colOff>657225</xdr:colOff>
      <xdr:row>21</xdr:row>
      <xdr:rowOff>123190</xdr:rowOff>
    </xdr:from>
    <xdr:to xmlns:xdr="http://schemas.openxmlformats.org/drawingml/2006/spreadsheetDrawing">
      <xdr:col>3</xdr:col>
      <xdr:colOff>304165</xdr:colOff>
      <xdr:row>22</xdr:row>
      <xdr:rowOff>0</xdr:rowOff>
    </xdr:to>
    <xdr:sp macro="" textlink="">
      <xdr:nvSpPr>
        <xdr:cNvPr id="3" name="四角形 2"/>
        <xdr:cNvSpPr/>
      </xdr:nvSpPr>
      <xdr:spPr>
        <a:xfrm>
          <a:off x="1628775" y="5771515"/>
          <a:ext cx="332740" cy="143510"/>
        </a:xfrm>
        <a:prstGeom prst="rect">
          <a:avLst/>
        </a:prstGeom>
        <a:solidFill>
          <a:schemeClr val="bg1"/>
        </a:solidFill>
        <a:ln w="25400" cap="flat" cmpd="sng" algn="ctr">
          <a:solidFill>
            <a:schemeClr val="bg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4</xdr:col>
      <xdr:colOff>104775</xdr:colOff>
      <xdr:row>24</xdr:row>
      <xdr:rowOff>161290</xdr:rowOff>
    </xdr:from>
    <xdr:to xmlns:xdr="http://schemas.openxmlformats.org/drawingml/2006/spreadsheetDrawing">
      <xdr:col>6</xdr:col>
      <xdr:colOff>514350</xdr:colOff>
      <xdr:row>26</xdr:row>
      <xdr:rowOff>256540</xdr:rowOff>
    </xdr:to>
    <xdr:sp macro="" textlink="">
      <xdr:nvSpPr>
        <xdr:cNvPr id="4" name="図形 3"/>
        <xdr:cNvSpPr/>
      </xdr:nvSpPr>
      <xdr:spPr>
        <a:xfrm>
          <a:off x="2447925" y="6609715"/>
          <a:ext cx="2143125" cy="628650"/>
        </a:xfrm>
        <a:prstGeom prst="roundRect"/>
        <a:noFill/>
        <a:ln w="28575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6</xdr:col>
      <xdr:colOff>1075690</xdr:colOff>
      <xdr:row>24</xdr:row>
      <xdr:rowOff>66040</xdr:rowOff>
    </xdr:from>
    <xdr:to xmlns:xdr="http://schemas.openxmlformats.org/drawingml/2006/spreadsheetDrawing">
      <xdr:col>8</xdr:col>
      <xdr:colOff>695325</xdr:colOff>
      <xdr:row>26</xdr:row>
      <xdr:rowOff>180975</xdr:rowOff>
    </xdr:to>
    <xdr:sp macro="" textlink="">
      <xdr:nvSpPr>
        <xdr:cNvPr id="5" name="図形 4"/>
        <xdr:cNvSpPr/>
      </xdr:nvSpPr>
      <xdr:spPr>
        <a:xfrm>
          <a:off x="5152390" y="6514465"/>
          <a:ext cx="2229485" cy="648335"/>
        </a:xfrm>
        <a:prstGeom prst="wedgeRoundRectCallout">
          <a:avLst>
            <a:gd name="adj1" fmla="val -79887"/>
            <a:gd name="adj2" fmla="val -13201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6</xdr:col>
      <xdr:colOff>1183005</xdr:colOff>
      <xdr:row>24</xdr:row>
      <xdr:rowOff>161925</xdr:rowOff>
    </xdr:from>
    <xdr:to xmlns:xdr="http://schemas.openxmlformats.org/drawingml/2006/spreadsheetDrawing">
      <xdr:col>8</xdr:col>
      <xdr:colOff>629920</xdr:colOff>
      <xdr:row>26</xdr:row>
      <xdr:rowOff>133985</xdr:rowOff>
    </xdr:to>
    <xdr:sp macro="" textlink="">
      <xdr:nvSpPr>
        <xdr:cNvPr id="6" name="テキスト 5"/>
        <xdr:cNvSpPr txBox="1"/>
      </xdr:nvSpPr>
      <xdr:spPr>
        <a:xfrm>
          <a:off x="5259705" y="6610350"/>
          <a:ext cx="2056765" cy="505460"/>
        </a:xfrm>
        <a:prstGeom prst="rect"/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国保計算表の</a:t>
          </a:r>
          <a:r>
            <a:rPr kumimoji="1" lang="ja-JP" altLang="en-US"/>
            <a:t>「総所得金額」③に入力する金額</a:t>
          </a:r>
          <a:endParaRPr kumimoji="1" lang="ja-JP" altLang="en-US">
            <a:ln w="12700" cap="flat" cmpd="sng">
              <a:solidFill>
                <a:schemeClr val="tx2">
                  <a:lumMod val="75000"/>
                </a:schemeClr>
              </a:solidFill>
              <a:prstDash val="solid"/>
              <a:bevel/>
            </a:ln>
            <a:solidFill>
              <a:schemeClr val="tx2">
                <a:lumMod val="40000"/>
                <a:lumOff val="6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K21"/>
  <sheetViews>
    <sheetView tabSelected="1" workbookViewId="0">
      <selection activeCell="G14" sqref="G14:I14"/>
    </sheetView>
  </sheetViews>
  <sheetFormatPr defaultRowHeight="13.5"/>
  <cols>
    <col min="1" max="1" width="3.75" customWidth="1"/>
    <col min="6" max="6" width="13.75" style="1" hidden="1" customWidth="1"/>
    <col min="7" max="7" width="20.625" customWidth="1"/>
    <col min="8" max="8" width="13.625" customWidth="1"/>
    <col min="9" max="9" width="12" customWidth="1"/>
    <col min="10" max="10" width="17.75" style="2" hidden="1" customWidth="1"/>
    <col min="11" max="11" width="9" hidden="1" customWidth="1"/>
  </cols>
  <sheetData>
    <row r="1" spans="1:10" ht="28.5" customHeight="1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10" ht="12" customHeight="1">
      <c r="C2" s="12"/>
    </row>
    <row r="3" spans="1:10" ht="21" customHeight="1">
      <c r="B3" s="5" t="s">
        <v>3</v>
      </c>
    </row>
    <row r="5" spans="1:10" ht="21" customHeight="1">
      <c r="B5" s="5" t="s">
        <v>5</v>
      </c>
      <c r="G5" s="5" t="s">
        <v>8</v>
      </c>
    </row>
    <row r="6" spans="1:10" ht="17.25">
      <c r="B6" s="6">
        <v>7241350</v>
      </c>
      <c r="C6" s="13"/>
      <c r="D6" s="19"/>
      <c r="E6" s="21" t="s">
        <v>1</v>
      </c>
      <c r="F6" s="26"/>
      <c r="G6" s="31">
        <f>SUM(J11:K21)</f>
        <v>5417215</v>
      </c>
      <c r="H6" s="38"/>
      <c r="I6" s="21" t="s">
        <v>1</v>
      </c>
    </row>
    <row r="7" spans="1:10" ht="17.25">
      <c r="B7" s="7"/>
      <c r="C7" s="14"/>
      <c r="D7" s="20"/>
      <c r="E7" s="21"/>
      <c r="F7" s="26"/>
      <c r="G7" s="32"/>
      <c r="H7" s="39"/>
      <c r="I7" s="21"/>
    </row>
    <row r="8" spans="1:10">
      <c r="B8" t="s">
        <v>7</v>
      </c>
    </row>
    <row r="9" spans="1:10" ht="21" customHeight="1">
      <c r="B9" t="s">
        <v>2</v>
      </c>
    </row>
    <row r="10" spans="1:10" ht="21" customHeight="1">
      <c r="A10" s="4"/>
      <c r="B10" s="8" t="s">
        <v>4</v>
      </c>
      <c r="C10" s="15"/>
      <c r="D10" s="15"/>
      <c r="E10" s="22"/>
      <c r="F10" s="27"/>
      <c r="G10" s="33" t="s">
        <v>11</v>
      </c>
      <c r="H10" s="15"/>
      <c r="I10" s="22"/>
    </row>
    <row r="11" spans="1:10" ht="21" customHeight="1">
      <c r="A11" s="4"/>
      <c r="B11" s="9" t="s">
        <v>12</v>
      </c>
      <c r="C11" s="16"/>
      <c r="D11" s="16"/>
      <c r="E11" s="23"/>
      <c r="F11" s="28" t="str">
        <f>IF(B6&lt;551000,B6,"")</f>
        <v/>
      </c>
      <c r="G11" s="34" t="s">
        <v>13</v>
      </c>
      <c r="H11" s="40"/>
      <c r="I11" s="45"/>
      <c r="J11" s="2" t="str">
        <f t="shared" ref="J11:J16" si="0">IF(F11="","",F11)</f>
        <v/>
      </c>
    </row>
    <row r="12" spans="1:10" ht="36.75" customHeight="1">
      <c r="A12" s="4"/>
      <c r="B12" s="10" t="s">
        <v>10</v>
      </c>
      <c r="C12" s="17"/>
      <c r="D12" s="17"/>
      <c r="E12" s="24"/>
      <c r="F12" s="29" t="str">
        <f>IF(AND(B6&gt;=551000,B6&lt;=1618999),B6-550000,"")</f>
        <v/>
      </c>
      <c r="G12" s="35" t="s">
        <v>17</v>
      </c>
      <c r="H12" s="41"/>
      <c r="I12" s="46"/>
      <c r="J12" s="2" t="str">
        <f t="shared" si="0"/>
        <v/>
      </c>
    </row>
    <row r="13" spans="1:10" ht="21" customHeight="1">
      <c r="A13" s="4"/>
      <c r="B13" s="10" t="s">
        <v>20</v>
      </c>
      <c r="C13" s="17"/>
      <c r="D13" s="17"/>
      <c r="E13" s="24"/>
      <c r="F13" s="29" t="str">
        <f>IF(AND(B6&gt;=1619000,B6&lt;=1619999),1069000,"")</f>
        <v/>
      </c>
      <c r="G13" s="36" t="s">
        <v>18</v>
      </c>
      <c r="H13" s="42"/>
      <c r="I13" s="47"/>
      <c r="J13" s="2" t="str">
        <f t="shared" si="0"/>
        <v/>
      </c>
    </row>
    <row r="14" spans="1:10" ht="21" customHeight="1">
      <c r="A14" s="4"/>
      <c r="B14" s="10" t="s">
        <v>22</v>
      </c>
      <c r="C14" s="17"/>
      <c r="D14" s="17"/>
      <c r="E14" s="24"/>
      <c r="F14" s="29" t="str">
        <f>IF(AND(B6&gt;=1620000,B6&lt;=1621999),1070000,"")</f>
        <v/>
      </c>
      <c r="G14" s="36" t="s">
        <v>21</v>
      </c>
      <c r="H14" s="42"/>
      <c r="I14" s="47"/>
      <c r="J14" s="2" t="str">
        <f t="shared" si="0"/>
        <v/>
      </c>
    </row>
    <row r="15" spans="1:10" ht="21" customHeight="1">
      <c r="A15" s="4"/>
      <c r="B15" s="10" t="s">
        <v>14</v>
      </c>
      <c r="C15" s="17"/>
      <c r="D15" s="17"/>
      <c r="E15" s="24"/>
      <c r="F15" s="29" t="str">
        <f>IF(AND($B$6&gt;=1622000,$B$6&lt;=1623999),1072000,"")</f>
        <v/>
      </c>
      <c r="G15" s="36" t="s">
        <v>16</v>
      </c>
      <c r="H15" s="42"/>
      <c r="I15" s="47"/>
      <c r="J15" s="2" t="str">
        <f t="shared" si="0"/>
        <v/>
      </c>
    </row>
    <row r="16" spans="1:10" ht="21" customHeight="1">
      <c r="A16" s="4"/>
      <c r="B16" s="10" t="s">
        <v>23</v>
      </c>
      <c r="C16" s="17"/>
      <c r="D16" s="17"/>
      <c r="E16" s="24"/>
      <c r="F16" s="29" t="str">
        <f>IF(AND($B$6&gt;=1624000,$B$6&lt;=1627999),1074000,"")</f>
        <v/>
      </c>
      <c r="G16" s="36" t="s">
        <v>26</v>
      </c>
      <c r="H16" s="42"/>
      <c r="I16" s="47"/>
      <c r="J16" s="2" t="str">
        <f t="shared" si="0"/>
        <v/>
      </c>
    </row>
    <row r="17" spans="1:11" ht="25" customHeight="1">
      <c r="A17" s="4"/>
      <c r="B17" s="10" t="s">
        <v>24</v>
      </c>
      <c r="C17" s="17"/>
      <c r="D17" s="17"/>
      <c r="E17" s="24"/>
      <c r="F17" s="29" t="str">
        <f>IF(AND($B$6&gt;=1628000,$B$6&lt;=1799999),ROUNDDOWN(B6/4,-3),"")</f>
        <v/>
      </c>
      <c r="G17" s="35" t="s">
        <v>29</v>
      </c>
      <c r="H17" s="42" t="s">
        <v>6</v>
      </c>
      <c r="I17" s="47"/>
      <c r="J17" s="50" t="str">
        <f>IF(F17="","",(F17*4)*60%+100000)</f>
        <v/>
      </c>
      <c r="K17" s="50"/>
    </row>
    <row r="18" spans="1:11" ht="25" customHeight="1">
      <c r="A18" s="4"/>
      <c r="B18" s="10" t="s">
        <v>25</v>
      </c>
      <c r="C18" s="17"/>
      <c r="D18" s="17"/>
      <c r="E18" s="24"/>
      <c r="F18" s="29" t="str">
        <f>IF(AND($B$6&gt;=1800000,$B$6&lt;=3599999),ROUNDDOWN(B6/4,-3),"")</f>
        <v/>
      </c>
      <c r="G18" s="35"/>
      <c r="H18" s="43" t="s">
        <v>27</v>
      </c>
      <c r="I18" s="48"/>
      <c r="J18" s="50" t="str">
        <f>IF(F18="","",(F18*4)*70%-80000)</f>
        <v/>
      </c>
      <c r="K18" s="50"/>
    </row>
    <row r="19" spans="1:11" ht="25" customHeight="1">
      <c r="A19" s="4"/>
      <c r="B19" s="10" t="s">
        <v>15</v>
      </c>
      <c r="C19" s="17"/>
      <c r="D19" s="17"/>
      <c r="E19" s="24"/>
      <c r="F19" s="29" t="str">
        <f>IF(AND($B$6&gt;=3600000,$B$6&lt;=6599999),ROUNDDOWN(B6/4,-3),"")</f>
        <v/>
      </c>
      <c r="G19" s="35"/>
      <c r="H19" s="42" t="s">
        <v>9</v>
      </c>
      <c r="I19" s="47"/>
      <c r="J19" s="50" t="str">
        <f>IF(F19="","",(F19*4)*80%-440000)</f>
        <v/>
      </c>
      <c r="K19" s="50"/>
    </row>
    <row r="20" spans="1:11" ht="21" customHeight="1">
      <c r="A20" s="4"/>
      <c r="B20" s="10" t="s">
        <v>31</v>
      </c>
      <c r="C20" s="17"/>
      <c r="D20" s="17"/>
      <c r="E20" s="24"/>
      <c r="F20" s="29">
        <f>IF(AND($B$6&gt;=6600000,$B$6&lt;=8499999),(B6*90%)-1100000,"")</f>
        <v>5417215</v>
      </c>
      <c r="G20" s="36" t="s">
        <v>30</v>
      </c>
      <c r="H20" s="42"/>
      <c r="I20" s="47"/>
      <c r="J20" s="2">
        <f>IF(F20="","",F20)</f>
        <v>5417215</v>
      </c>
    </row>
    <row r="21" spans="1:11" ht="21" customHeight="1">
      <c r="A21" s="4"/>
      <c r="B21" s="11" t="s">
        <v>19</v>
      </c>
      <c r="C21" s="18"/>
      <c r="D21" s="18"/>
      <c r="E21" s="25"/>
      <c r="F21" s="30" t="str">
        <f>IF(B6&gt;=8500000,B6-1950000,"")</f>
        <v/>
      </c>
      <c r="G21" s="37" t="s">
        <v>32</v>
      </c>
      <c r="H21" s="44"/>
      <c r="I21" s="49"/>
      <c r="J21" s="2" t="str">
        <f>IF(F21="","",F21)</f>
        <v/>
      </c>
    </row>
    <row r="22" spans="1:11" ht="21" customHeight="1"/>
    <row r="23" spans="1:11" ht="21" customHeight="1"/>
    <row r="24" spans="1:11" ht="21" customHeight="1"/>
    <row r="25" spans="1:11" ht="21" customHeight="1"/>
    <row r="26" spans="1:11" ht="21" customHeight="1"/>
    <row r="27" spans="1:11" ht="21" customHeight="1"/>
    <row r="28" spans="1:11" ht="21" customHeight="1"/>
    <row r="29" spans="1:11" ht="21" customHeight="1"/>
    <row r="30" spans="1:11" ht="21" customHeight="1"/>
    <row r="31" spans="1:11" ht="21" customHeight="1"/>
    <row r="32" spans="1:11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</sheetData>
  <sheetProtection password="DDEF" sheet="1" objects="1" scenarios="1"/>
  <mergeCells count="33">
    <mergeCell ref="A1:I1"/>
    <mergeCell ref="B10:E10"/>
    <mergeCell ref="G10:I10"/>
    <mergeCell ref="B11:E11"/>
    <mergeCell ref="G11:I11"/>
    <mergeCell ref="B12:E12"/>
    <mergeCell ref="G12:I12"/>
    <mergeCell ref="B13:E13"/>
    <mergeCell ref="G13:I13"/>
    <mergeCell ref="B14:E14"/>
    <mergeCell ref="G14:I14"/>
    <mergeCell ref="B15:E15"/>
    <mergeCell ref="G15:I15"/>
    <mergeCell ref="B16:E16"/>
    <mergeCell ref="G16:I16"/>
    <mergeCell ref="B17:E17"/>
    <mergeCell ref="H17:I17"/>
    <mergeCell ref="J17:K17"/>
    <mergeCell ref="B18:E18"/>
    <mergeCell ref="H18:I18"/>
    <mergeCell ref="J18:K18"/>
    <mergeCell ref="B19:E19"/>
    <mergeCell ref="H19:I19"/>
    <mergeCell ref="J19:K19"/>
    <mergeCell ref="B20:E20"/>
    <mergeCell ref="G20:I20"/>
    <mergeCell ref="B21:E21"/>
    <mergeCell ref="G21:I21"/>
    <mergeCell ref="B6:D7"/>
    <mergeCell ref="E6:E7"/>
    <mergeCell ref="G6:H7"/>
    <mergeCell ref="I6:I7"/>
    <mergeCell ref="G17:G19"/>
  </mergeCells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秩父市</Company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山下　勲</dc:creator>
  <cp:lastModifiedBy>山下　勲</cp:lastModifiedBy>
  <dcterms:created xsi:type="dcterms:W3CDTF">2021-04-13T09:30:11Z</dcterms:created>
  <dcterms:modified xsi:type="dcterms:W3CDTF">2021-04-14T02:06:08Z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2021-04-14T02:06:08Z</vt:filetime>
  </property>
</Properties>
</file>